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activeTab="3"/>
  </bookViews>
  <sheets>
    <sheet name="Gráfico1" sheetId="1" r:id="rId1"/>
    <sheet name="Gráfico2" sheetId="2" r:id="rId2"/>
    <sheet name="Gráfico3" sheetId="3" r:id="rId3"/>
    <sheet name="Hoja1" sheetId="4" r:id="rId4"/>
    <sheet name="Hoja2" sheetId="5" r:id="rId5"/>
  </sheets>
  <definedNames>
    <definedName name="_xlnm.Print_Area" localSheetId="3">'Hoja1'!$A$1:$M$20</definedName>
  </definedNames>
  <calcPr fullCalcOnLoad="1"/>
</workbook>
</file>

<file path=xl/comments4.xml><?xml version="1.0" encoding="utf-8"?>
<comments xmlns="http://schemas.openxmlformats.org/spreadsheetml/2006/main">
  <authors>
    <author>GSUAREZ</author>
  </authors>
  <commentList>
    <comment ref="K7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En el reporte de ingreso se considero por un total de:     S/.73,380.40
Aporte    14,296.90
Sat          25,169.90
Sat          33,913.60</t>
        </r>
      </text>
    </comment>
    <comment ref="L12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En el reporte de ingresos se considera un total de: S/. 14,855.21 los cuales se detallan de la siguiente manera:   S/.12,400.00 Indemnización
                       2,455.21 Aporte
De donde se detecta que los S/. 2,455.21 se duplico al momento de ingresar el recibo, rebajandose en el mes siguiente.</t>
        </r>
      </text>
    </comment>
    <comment ref="E16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reporte SBS el importe por S/.10,350.27 corresponde a Pacifico</t>
        </r>
      </text>
    </comment>
    <comment ref="I9" authorId="0">
      <text>
        <r>
          <rPr>
            <b/>
            <sz val="8"/>
            <rFont val="Tahoma"/>
            <family val="0"/>
          </rPr>
          <t>GSUAREZ:</t>
        </r>
        <r>
          <rPr>
            <sz val="8"/>
            <rFont val="Tahoma"/>
            <family val="0"/>
          </rPr>
          <t xml:space="preserve">
Según Información SBS el importe de S/10,991.27 corresponde a Latina</t>
        </r>
      </text>
    </comment>
  </commentList>
</comments>
</file>

<file path=xl/sharedStrings.xml><?xml version="1.0" encoding="utf-8"?>
<sst xmlns="http://schemas.openxmlformats.org/spreadsheetml/2006/main" count="67" uniqueCount="37">
  <si>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</si>
  <si>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</si>
  <si>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</si>
  <si>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</si>
  <si>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</si>
  <si>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</si>
  <si>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</si>
  <si>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</si>
  <si>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</si>
  <si>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</si>
  <si>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</si>
  <si>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</si>
  <si>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</si>
  <si>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</si>
  <si>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</si>
  <si>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</si>
  <si>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</si>
  <si>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</si>
  <si>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</si>
  <si>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</si>
  <si>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</si>
  <si>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</si>
  <si>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LA POSITIVA</t>
  </si>
  <si>
    <t>Total Recaudado</t>
  </si>
  <si>
    <t>GENERALI PERU</t>
  </si>
  <si>
    <t>Total Aportes Aseguradoras</t>
  </si>
  <si>
    <t>SULAMERICA</t>
  </si>
  <si>
    <t>CUADRO DE RECAUDACIÓN DEL FONDO DE COMPENSACION DEL SOAT - 2005</t>
  </si>
  <si>
    <t>ANEXO Nº 18</t>
  </si>
  <si>
    <t>CUADRO DE PRIMAS NETAS POR EMPRESA DE SEGUROS SEGÚN SBS</t>
  </si>
  <si>
    <t>MAPFRE PERÚ</t>
  </si>
  <si>
    <t>EL PACIFICO PERUANO SUIZA</t>
  </si>
  <si>
    <t>RIMAC INTERNACIONAL</t>
  </si>
  <si>
    <t>SUL AMERICA</t>
  </si>
  <si>
    <t>GENERALI</t>
  </si>
  <si>
    <t>Acumulado</t>
  </si>
  <si>
    <t>Mensual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</si>
</sst>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1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1" fontId="1" fillId="2" borderId="3" xfId="17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171" fontId="1" fillId="2" borderId="3" xfId="17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5" fillId="3" borderId="7" xfId="0" applyFont="1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right" vertical="center" wrapText="1"/>
    </xf>
    <xf numFmtId="4" fontId="0" fillId="3" borderId="7" xfId="0" applyNumberFormat="1" applyFont="1" applyFill="1" applyBorder="1" applyAlignment="1">
      <alignment horizontal="right" vertical="center" wrapText="1"/>
    </xf>
    <xf numFmtId="4" fontId="0" fillId="4" borderId="8" xfId="0" applyNumberFormat="1" applyFill="1" applyBorder="1" applyAlignment="1">
      <alignment horizontal="right" vertical="center" wrapText="1"/>
    </xf>
    <xf numFmtId="171" fontId="1" fillId="2" borderId="9" xfId="17" applyFont="1" applyFill="1" applyBorder="1" applyAlignment="1">
      <alignment horizontal="right" vertical="center" wrapText="1"/>
    </xf>
    <xf numFmtId="4" fontId="0" fillId="6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5" borderId="1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" fontId="13" fillId="0" borderId="1" xfId="19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right" vertical="center" wrapText="1"/>
    </xf>
    <xf numFmtId="1" fontId="13" fillId="4" borderId="1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13" fillId="0" borderId="5" xfId="19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right" vertical="center" wrapText="1"/>
    </xf>
    <xf numFmtId="1" fontId="13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Primas_1_092001Pub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.00375"/>
          <c:y val="0.03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3615"/>
          <c:w val="0.63225"/>
          <c:h val="0.3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(Hoja1!$B$5:$F$5,Hoja1!$H$5:$I$5)</c:f>
              <c:strCache>
                <c:ptCount val="7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  <c:pt idx="5">
                  <c:v>GENERALI PERU</c:v>
                </c:pt>
                <c:pt idx="6">
                  <c:v>LATINA</c:v>
                </c:pt>
              </c:strCache>
            </c:strRef>
          </c:cat>
          <c:val>
            <c:numRef>
              <c:f>(Hoja1!$B$19:$F$19,Hoja1!$H$19:$I$19)</c:f>
              <c:numCache>
                <c:ptCount val="7"/>
                <c:pt idx="0">
                  <c:v>799825.1399999999</c:v>
                </c:pt>
                <c:pt idx="1">
                  <c:v>89230.76000000001</c:v>
                </c:pt>
                <c:pt idx="2">
                  <c:v>152564.01</c:v>
                </c:pt>
                <c:pt idx="3">
                  <c:v>76973.87999999999</c:v>
                </c:pt>
                <c:pt idx="4">
                  <c:v>553054.8600000001</c:v>
                </c:pt>
                <c:pt idx="5">
                  <c:v>28579.129999999997</c:v>
                </c:pt>
                <c:pt idx="6">
                  <c:v>123956.11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625"/>
          <c:w val="0.1565"/>
          <c:h val="0.238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POR TIPO DE INGRESOS</a:t>
            </a:r>
          </a:p>
        </c:rich>
      </c:tx>
      <c:layout>
        <c:manualLayout>
          <c:xMode val="factor"/>
          <c:yMode val="factor"/>
          <c:x val="0.009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125"/>
          <c:y val="0.16425"/>
          <c:w val="0.664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Hoja1!$J$5:$L$5</c:f>
              <c:strCache>
                <c:ptCount val="3"/>
                <c:pt idx="0">
                  <c:v>Total Aportes Aseguradoras</c:v>
                </c:pt>
                <c:pt idx="1">
                  <c:v>CONVENIO FONDO - SAT</c:v>
                </c:pt>
                <c:pt idx="2">
                  <c:v>Indemnización por Muerte no Cobrada</c:v>
                </c:pt>
              </c:strCache>
            </c:strRef>
          </c:cat>
          <c:val>
            <c:numRef>
              <c:f>Hoja1!$J$19:$L$19</c:f>
              <c:numCache>
                <c:ptCount val="3"/>
                <c:pt idx="0">
                  <c:v>1824183.89</c:v>
                </c:pt>
                <c:pt idx="1">
                  <c:v>1245076.5500000003</c:v>
                </c:pt>
                <c:pt idx="2">
                  <c:v>348800</c:v>
                </c:pt>
              </c:numCache>
            </c:numRef>
          </c:val>
        </c:ser>
        <c:axId val="48067997"/>
        <c:axId val="29958790"/>
      </c:barChart>
      <c:catAx>
        <c:axId val="4806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TIPO DE INGRESOS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>
        <c:manualLayout>
          <c:xMode val="factor"/>
          <c:yMode val="factor"/>
          <c:x val="0.025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875"/>
          <c:w val="0.962"/>
          <c:h val="0.83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Hoja1!$M$7:$M$18</c:f>
              <c:numCache>
                <c:ptCount val="12"/>
                <c:pt idx="0">
                  <c:v>215322.06</c:v>
                </c:pt>
                <c:pt idx="1">
                  <c:v>248234.27999999997</c:v>
                </c:pt>
                <c:pt idx="2">
                  <c:v>595491.8</c:v>
                </c:pt>
                <c:pt idx="3">
                  <c:v>194408.59999999998</c:v>
                </c:pt>
                <c:pt idx="4">
                  <c:v>213455.38</c:v>
                </c:pt>
                <c:pt idx="5">
                  <c:v>348869.83999999997</c:v>
                </c:pt>
                <c:pt idx="6">
                  <c:v>264665.87</c:v>
                </c:pt>
                <c:pt idx="7">
                  <c:v>243957.18000000002</c:v>
                </c:pt>
                <c:pt idx="8">
                  <c:v>294123.48</c:v>
                </c:pt>
                <c:pt idx="9">
                  <c:v>175552.35</c:v>
                </c:pt>
                <c:pt idx="10">
                  <c:v>352676.28</c:v>
                </c:pt>
                <c:pt idx="11">
                  <c:v>271303.32</c:v>
                </c:pt>
              </c:numCache>
            </c:numRef>
          </c:val>
        </c:ser>
        <c:axId val="1193655"/>
        <c:axId val="10742896"/>
      </c:barChart>
      <c:cat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0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42896"/>
        <c:crosses val="autoZero"/>
        <c:auto val="1"/>
        <c:lblOffset val="100"/>
        <c:noMultiLvlLbl val="0"/>
      </c:catAx>
      <c:val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6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1">
      <selection activeCell="G20" sqref="G20"/>
    </sheetView>
  </sheetViews>
  <sheetFormatPr defaultColWidth="11.421875" defaultRowHeight="12.75"/>
  <cols>
    <col min="1" max="1" width="20.8515625" style="0" customWidth="1"/>
    <col min="2" max="9" width="12.7109375" style="0" customWidth="1"/>
    <col min="10" max="10" width="15.57421875" style="0" customWidth="1"/>
    <col min="11" max="11" width="12.7109375" style="0" customWidth="1"/>
    <col min="12" max="13" width="13.140625" style="0" customWidth="1"/>
  </cols>
  <sheetData>
    <row r="1" spans="1:11" ht="22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3" ht="18.75" thickBot="1">
      <c r="A2" s="42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12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1" ht="13.5" thickBot="1">
      <c r="A4" s="40"/>
      <c r="B4" s="40"/>
      <c r="C4" s="2"/>
      <c r="D4" s="2"/>
      <c r="E4" s="2"/>
      <c r="F4" s="2"/>
      <c r="G4" s="2"/>
      <c r="H4" s="2"/>
      <c r="I4" s="2"/>
      <c r="J4" s="2"/>
      <c r="K4" s="2"/>
    </row>
    <row r="5" spans="1:13" ht="39.75" customHeight="1">
      <c r="A5" s="3" t="s">
        <v>17</v>
      </c>
      <c r="B5" s="4" t="s">
        <v>22</v>
      </c>
      <c r="C5" s="4" t="s">
        <v>20</v>
      </c>
      <c r="D5" s="5" t="s">
        <v>6</v>
      </c>
      <c r="E5" s="4" t="s">
        <v>18</v>
      </c>
      <c r="F5" s="5" t="s">
        <v>19</v>
      </c>
      <c r="G5" s="5" t="s">
        <v>26</v>
      </c>
      <c r="H5" s="7" t="s">
        <v>24</v>
      </c>
      <c r="I5" s="4" t="s">
        <v>15</v>
      </c>
      <c r="J5" s="13" t="s">
        <v>25</v>
      </c>
      <c r="K5" s="18" t="s">
        <v>7</v>
      </c>
      <c r="L5" s="12" t="s">
        <v>21</v>
      </c>
      <c r="M5" s="13" t="s">
        <v>23</v>
      </c>
    </row>
    <row r="6" spans="1:13" ht="19.5" customHeight="1">
      <c r="A6" s="3"/>
      <c r="B6" s="9"/>
      <c r="C6" s="9"/>
      <c r="D6" s="9"/>
      <c r="E6" s="9"/>
      <c r="F6" s="9"/>
      <c r="G6" s="9"/>
      <c r="H6" s="9"/>
      <c r="I6" s="9"/>
      <c r="J6" s="8"/>
      <c r="K6" s="19"/>
      <c r="L6" s="9"/>
      <c r="M6" s="8">
        <v>0</v>
      </c>
    </row>
    <row r="7" spans="1:13" ht="39.75" customHeight="1">
      <c r="A7" s="6" t="s">
        <v>8</v>
      </c>
      <c r="B7" s="14">
        <v>60192.24</v>
      </c>
      <c r="C7" s="14">
        <v>7316.02</v>
      </c>
      <c r="D7" s="14">
        <v>13628.62</v>
      </c>
      <c r="E7" s="14">
        <v>5186.38</v>
      </c>
      <c r="F7" s="14">
        <v>0</v>
      </c>
      <c r="G7" s="14">
        <v>0</v>
      </c>
      <c r="H7" s="14">
        <v>9288</v>
      </c>
      <c r="I7" s="14">
        <v>14296.9</v>
      </c>
      <c r="J7" s="8">
        <f aca="true" t="shared" si="0" ref="J7:J18">SUM(B7:I7)</f>
        <v>109908.15999999999</v>
      </c>
      <c r="K7" s="20">
        <f>25169.9+33913.6+33930.4</f>
        <v>93013.9</v>
      </c>
      <c r="L7" s="14">
        <v>12400</v>
      </c>
      <c r="M7" s="8">
        <f>J7+K7+L7</f>
        <v>215322.06</v>
      </c>
    </row>
    <row r="8" spans="1:13" ht="39.75" customHeight="1">
      <c r="A8" s="6" t="s">
        <v>9</v>
      </c>
      <c r="B8" s="14">
        <v>79643.1</v>
      </c>
      <c r="C8" s="14">
        <v>13665.5</v>
      </c>
      <c r="D8" s="14">
        <v>14917.71</v>
      </c>
      <c r="E8" s="14">
        <v>5754.3</v>
      </c>
      <c r="F8" s="14">
        <v>52293.44</v>
      </c>
      <c r="G8" s="14">
        <v>0</v>
      </c>
      <c r="H8" s="14">
        <v>5130.3</v>
      </c>
      <c r="I8" s="14">
        <v>0</v>
      </c>
      <c r="J8" s="8">
        <f t="shared" si="0"/>
        <v>171404.34999999998</v>
      </c>
      <c r="K8" s="20">
        <f>45539.93+31290</f>
        <v>76829.93</v>
      </c>
      <c r="L8" s="14">
        <v>0</v>
      </c>
      <c r="M8" s="8">
        <f aca="true" t="shared" si="1" ref="M8:M19">J8+K8+L8</f>
        <v>248234.27999999997</v>
      </c>
    </row>
    <row r="9" spans="1:13" ht="39.75" customHeight="1">
      <c r="A9" s="6" t="s">
        <v>10</v>
      </c>
      <c r="B9" s="14">
        <v>65551.31</v>
      </c>
      <c r="C9" s="14">
        <v>5892.51</v>
      </c>
      <c r="D9" s="14">
        <v>10147</v>
      </c>
      <c r="E9" s="14">
        <v>4971.14</v>
      </c>
      <c r="F9" s="14">
        <f>53355.12+52617.24</f>
        <v>105972.36</v>
      </c>
      <c r="G9" s="14">
        <v>0</v>
      </c>
      <c r="H9" s="14">
        <v>4640.98</v>
      </c>
      <c r="I9" s="25">
        <f>14824.33+10991.27</f>
        <v>25815.6</v>
      </c>
      <c r="J9" s="15">
        <f t="shared" si="0"/>
        <v>222990.90000000002</v>
      </c>
      <c r="K9" s="23">
        <f>115.5+3304.7+3598.7+43244.25+23109.1+20470.8+58007.25+171050.6</f>
        <v>322900.9</v>
      </c>
      <c r="L9" s="14">
        <f>37200+12400</f>
        <v>49600</v>
      </c>
      <c r="M9" s="15">
        <f t="shared" si="1"/>
        <v>595491.8</v>
      </c>
    </row>
    <row r="10" spans="1:15" ht="39.75" customHeight="1">
      <c r="A10" s="6" t="s">
        <v>11</v>
      </c>
      <c r="B10" s="14">
        <v>58337.81</v>
      </c>
      <c r="C10" s="14">
        <v>7189.76</v>
      </c>
      <c r="D10" s="14">
        <v>10345.53</v>
      </c>
      <c r="E10" s="14">
        <v>3817.62</v>
      </c>
      <c r="F10" s="14">
        <v>39820.61</v>
      </c>
      <c r="G10" s="14">
        <v>0</v>
      </c>
      <c r="H10" s="14">
        <v>3745.67</v>
      </c>
      <c r="I10" s="14">
        <v>8956.05</v>
      </c>
      <c r="J10" s="8">
        <f t="shared" si="0"/>
        <v>132213.05</v>
      </c>
      <c r="K10" s="23">
        <f>13841.8+7206.5+9863+27784.25+1952.3+1547.7</f>
        <v>62195.55</v>
      </c>
      <c r="L10" s="14">
        <v>0</v>
      </c>
      <c r="M10" s="8">
        <f t="shared" si="1"/>
        <v>194408.59999999998</v>
      </c>
      <c r="O10" s="24"/>
    </row>
    <row r="11" spans="1:13" ht="39.75" customHeight="1">
      <c r="A11" s="6" t="s">
        <v>12</v>
      </c>
      <c r="B11" s="14">
        <v>58164.68</v>
      </c>
      <c r="C11" s="14">
        <v>3671.05</v>
      </c>
      <c r="D11" s="14">
        <v>9377.03</v>
      </c>
      <c r="E11" s="14">
        <v>4219.44</v>
      </c>
      <c r="F11" s="14">
        <v>33613.09</v>
      </c>
      <c r="G11" s="14">
        <v>0</v>
      </c>
      <c r="H11" s="14">
        <v>3318.97</v>
      </c>
      <c r="I11" s="14">
        <v>7982.45</v>
      </c>
      <c r="J11" s="8">
        <f t="shared" si="0"/>
        <v>120346.71</v>
      </c>
      <c r="K11" s="20">
        <f>29248.1+27115.47+36745.1</f>
        <v>93108.67</v>
      </c>
      <c r="L11" s="14">
        <v>0</v>
      </c>
      <c r="M11" s="8">
        <f t="shared" si="1"/>
        <v>213455.38</v>
      </c>
    </row>
    <row r="12" spans="1:13" ht="39.75" customHeight="1">
      <c r="A12" s="6" t="s">
        <v>13</v>
      </c>
      <c r="B12" s="14">
        <v>56555</v>
      </c>
      <c r="C12" s="14">
        <v>13423.64</v>
      </c>
      <c r="D12" s="14">
        <v>6572.57</v>
      </c>
      <c r="E12" s="14">
        <v>3196.19</v>
      </c>
      <c r="F12" s="14">
        <v>27854.63</v>
      </c>
      <c r="G12" s="14">
        <v>0</v>
      </c>
      <c r="H12" s="14">
        <v>2455.21</v>
      </c>
      <c r="I12" s="14">
        <v>7147.45</v>
      </c>
      <c r="J12" s="8">
        <f t="shared" si="0"/>
        <v>117204.69</v>
      </c>
      <c r="K12" s="20">
        <f>138.6+1616.3+2933.7+35651.7+29301.65+37223.2</f>
        <v>106865.15</v>
      </c>
      <c r="L12" s="14">
        <f>13200+99200+12400</f>
        <v>124800</v>
      </c>
      <c r="M12" s="8">
        <f t="shared" si="1"/>
        <v>348869.83999999997</v>
      </c>
    </row>
    <row r="13" spans="1:15" ht="39.75" customHeight="1">
      <c r="A13" s="6" t="s">
        <v>14</v>
      </c>
      <c r="B13" s="14">
        <v>57189</v>
      </c>
      <c r="C13" s="14">
        <v>5898.19</v>
      </c>
      <c r="D13" s="14">
        <v>5621.12</v>
      </c>
      <c r="E13" s="14">
        <v>9539.87</v>
      </c>
      <c r="F13" s="14">
        <v>32269.23</v>
      </c>
      <c r="G13" s="14">
        <v>0</v>
      </c>
      <c r="H13" s="14">
        <v>0</v>
      </c>
      <c r="I13" s="14">
        <v>4605.75</v>
      </c>
      <c r="J13" s="8">
        <f t="shared" si="0"/>
        <v>115123.15999999999</v>
      </c>
      <c r="K13" s="23">
        <f>27828.5+46.2+1201.2+2894.5+45203.9+22768.41</f>
        <v>99942.71</v>
      </c>
      <c r="L13" s="14">
        <f>12400+12400+24800</f>
        <v>49600</v>
      </c>
      <c r="M13" s="8">
        <f t="shared" si="1"/>
        <v>264665.87</v>
      </c>
      <c r="N13" s="17"/>
      <c r="O13" s="16"/>
    </row>
    <row r="14" spans="1:13" ht="39.75" customHeight="1">
      <c r="A14" s="6" t="s">
        <v>1</v>
      </c>
      <c r="B14" s="14">
        <v>65839</v>
      </c>
      <c r="C14" s="14">
        <v>17101.72</v>
      </c>
      <c r="D14" s="14">
        <v>10625.05</v>
      </c>
      <c r="E14" s="14">
        <v>13444.31</v>
      </c>
      <c r="F14" s="14">
        <v>48109.69</v>
      </c>
      <c r="G14" s="14">
        <v>0</v>
      </c>
      <c r="H14" s="14">
        <v>0</v>
      </c>
      <c r="I14" s="14">
        <v>0</v>
      </c>
      <c r="J14" s="8">
        <f t="shared" si="0"/>
        <v>155119.77000000002</v>
      </c>
      <c r="K14" s="20">
        <f>24171.14+115.5+1086.4+2471+20464.57+1299.48+1339.8+69.3+25420.22</f>
        <v>76437.41</v>
      </c>
      <c r="L14" s="14">
        <v>12400</v>
      </c>
      <c r="M14" s="8">
        <f t="shared" si="1"/>
        <v>243957.18000000002</v>
      </c>
    </row>
    <row r="15" spans="1:13" ht="39.75" customHeight="1">
      <c r="A15" s="6" t="s">
        <v>2</v>
      </c>
      <c r="B15" s="14">
        <v>76755</v>
      </c>
      <c r="C15" s="14">
        <v>4515.44</v>
      </c>
      <c r="D15" s="14">
        <v>14861.51</v>
      </c>
      <c r="E15" s="14">
        <f>35013.09-25600</f>
        <v>9413.089999999997</v>
      </c>
      <c r="F15" s="14">
        <v>59051.09</v>
      </c>
      <c r="G15" s="14">
        <v>0</v>
      </c>
      <c r="H15" s="14">
        <v>0</v>
      </c>
      <c r="I15" s="14">
        <f>15129.28+14074.82</f>
        <v>29204.1</v>
      </c>
      <c r="J15" s="8">
        <f t="shared" si="0"/>
        <v>193800.23</v>
      </c>
      <c r="K15" s="20">
        <f>21011.76+27527.08+26184.41</f>
        <v>74723.25</v>
      </c>
      <c r="L15" s="14">
        <f>12800+12800</f>
        <v>25600</v>
      </c>
      <c r="M15" s="8">
        <f t="shared" si="1"/>
        <v>294123.48</v>
      </c>
    </row>
    <row r="16" spans="1:15" ht="39.75" customHeight="1">
      <c r="A16" s="6" t="s">
        <v>3</v>
      </c>
      <c r="B16" s="14">
        <v>70521</v>
      </c>
      <c r="C16" s="14">
        <v>6621.67</v>
      </c>
      <c r="D16" s="14">
        <v>17628.55</v>
      </c>
      <c r="E16" s="25">
        <v>10350.27</v>
      </c>
      <c r="F16" s="14">
        <v>0</v>
      </c>
      <c r="G16" s="14">
        <v>0</v>
      </c>
      <c r="H16" s="14">
        <v>0</v>
      </c>
      <c r="I16" s="14">
        <v>14139.17</v>
      </c>
      <c r="J16" s="8">
        <f t="shared" si="0"/>
        <v>119260.66</v>
      </c>
      <c r="K16" s="23">
        <f>26251.12+23869.65+3422.44+2632.98+115.5</f>
        <v>56291.69000000001</v>
      </c>
      <c r="L16" s="14">
        <v>0</v>
      </c>
      <c r="M16" s="8">
        <f t="shared" si="1"/>
        <v>175552.35</v>
      </c>
      <c r="O16" s="24"/>
    </row>
    <row r="17" spans="1:13" ht="39.75" customHeight="1">
      <c r="A17" s="6" t="s">
        <v>4</v>
      </c>
      <c r="B17" s="14">
        <v>75592</v>
      </c>
      <c r="C17" s="14">
        <v>3935.26</v>
      </c>
      <c r="D17" s="14">
        <v>21433.74</v>
      </c>
      <c r="E17" s="14">
        <f>8855.51</f>
        <v>8855.51</v>
      </c>
      <c r="F17" s="14">
        <f>47081.04+68870.63</f>
        <v>115951.67000000001</v>
      </c>
      <c r="G17" s="14">
        <v>0</v>
      </c>
      <c r="H17" s="14">
        <v>0</v>
      </c>
      <c r="I17" s="14">
        <v>0</v>
      </c>
      <c r="J17" s="8">
        <f t="shared" si="0"/>
        <v>225768.18</v>
      </c>
      <c r="K17" s="20">
        <f>31354.05+27564.11+26054.28+29535.66</f>
        <v>114508.1</v>
      </c>
      <c r="L17" s="14">
        <v>12400</v>
      </c>
      <c r="M17" s="8">
        <f t="shared" si="1"/>
        <v>352676.28</v>
      </c>
    </row>
    <row r="18" spans="1:13" ht="39.75" customHeight="1">
      <c r="A18" s="6" t="s">
        <v>5</v>
      </c>
      <c r="B18" s="14">
        <v>75485</v>
      </c>
      <c r="C18" s="14">
        <v>0</v>
      </c>
      <c r="D18" s="14">
        <v>17405.58</v>
      </c>
      <c r="E18" s="14">
        <v>8576.03</v>
      </c>
      <c r="F18" s="14">
        <v>38119.05</v>
      </c>
      <c r="G18" s="14">
        <v>0</v>
      </c>
      <c r="H18" s="14">
        <v>0</v>
      </c>
      <c r="I18" s="14">
        <f>11168.39+11631.52</f>
        <v>22799.91</v>
      </c>
      <c r="J18" s="8">
        <f t="shared" si="0"/>
        <v>162385.57</v>
      </c>
      <c r="K18" s="20">
        <f>21301.28+25616.47</f>
        <v>46917.75</v>
      </c>
      <c r="L18" s="14">
        <f>49600+12400</f>
        <v>62000</v>
      </c>
      <c r="M18" s="8">
        <f t="shared" si="1"/>
        <v>271303.32</v>
      </c>
    </row>
    <row r="19" spans="1:13" ht="39.75" customHeight="1" thickBot="1">
      <c r="A19" s="10" t="s">
        <v>16</v>
      </c>
      <c r="B19" s="11">
        <f aca="true" t="shared" si="2" ref="B19:I19">SUM(B7:B18)</f>
        <v>799825.1399999999</v>
      </c>
      <c r="C19" s="11">
        <f t="shared" si="2"/>
        <v>89230.76000000001</v>
      </c>
      <c r="D19" s="11">
        <f t="shared" si="2"/>
        <v>152564.01</v>
      </c>
      <c r="E19" s="11">
        <f t="shared" si="2"/>
        <v>87324.14999999998</v>
      </c>
      <c r="F19" s="11">
        <f t="shared" si="2"/>
        <v>553054.8600000001</v>
      </c>
      <c r="G19" s="11">
        <f>SUM(G7:G18)</f>
        <v>0</v>
      </c>
      <c r="H19" s="11">
        <f>SUM(H7:H18)</f>
        <v>28579.129999999997</v>
      </c>
      <c r="I19" s="11">
        <f t="shared" si="2"/>
        <v>134947.37999999998</v>
      </c>
      <c r="J19" s="22">
        <f>SUM(J7:J18)</f>
        <v>1845525.43</v>
      </c>
      <c r="K19" s="21">
        <f>SUM(K7:K18)</f>
        <v>1223735.0100000002</v>
      </c>
      <c r="L19" s="11">
        <f>SUM(L7:L18)</f>
        <v>348800</v>
      </c>
      <c r="M19" s="8">
        <f t="shared" si="1"/>
        <v>3418060.4400000004</v>
      </c>
    </row>
    <row r="20" spans="1:11" ht="3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3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4">
    <mergeCell ref="A4:B4"/>
    <mergeCell ref="A1:K1"/>
    <mergeCell ref="A2:M2"/>
    <mergeCell ref="A3:M3"/>
  </mergeCells>
  <printOptions horizontalCentered="1" verticalCentered="1"/>
  <pageMargins left="0.4" right="0.1968503937007874" top="0.15748031496062992" bottom="0.34" header="0" footer="8.07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F25" sqref="F25"/>
    </sheetView>
  </sheetViews>
  <sheetFormatPr defaultColWidth="11.421875" defaultRowHeight="12.75"/>
  <sheetData>
    <row r="1" spans="1:17" ht="15.7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">
      <c r="A2" s="47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3.5" thickBot="1"/>
    <row r="4" spans="1:17" ht="26.25" thickBot="1">
      <c r="A4" s="26" t="s">
        <v>17</v>
      </c>
      <c r="B4" s="49" t="s">
        <v>22</v>
      </c>
      <c r="C4" s="50"/>
      <c r="D4" s="49" t="s">
        <v>30</v>
      </c>
      <c r="E4" s="50"/>
      <c r="F4" s="51" t="s">
        <v>6</v>
      </c>
      <c r="G4" s="52"/>
      <c r="H4" s="49" t="s">
        <v>31</v>
      </c>
      <c r="I4" s="50"/>
      <c r="J4" s="51" t="s">
        <v>32</v>
      </c>
      <c r="K4" s="52"/>
      <c r="L4" s="51" t="s">
        <v>33</v>
      </c>
      <c r="M4" s="52"/>
      <c r="N4" s="51" t="s">
        <v>34</v>
      </c>
      <c r="O4" s="52"/>
      <c r="P4" s="51" t="s">
        <v>15</v>
      </c>
      <c r="Q4" s="52"/>
    </row>
    <row r="5" spans="1:17" ht="12.75">
      <c r="A5" s="27"/>
      <c r="B5" s="28" t="s">
        <v>35</v>
      </c>
      <c r="C5" s="28" t="s">
        <v>36</v>
      </c>
      <c r="D5" s="28" t="s">
        <v>35</v>
      </c>
      <c r="E5" s="28" t="s">
        <v>36</v>
      </c>
      <c r="F5" s="28" t="s">
        <v>35</v>
      </c>
      <c r="G5" s="28" t="s">
        <v>36</v>
      </c>
      <c r="H5" s="28" t="s">
        <v>35</v>
      </c>
      <c r="I5" s="28" t="s">
        <v>36</v>
      </c>
      <c r="J5" s="28" t="s">
        <v>35</v>
      </c>
      <c r="K5" s="29" t="s">
        <v>36</v>
      </c>
      <c r="L5" s="28" t="s">
        <v>35</v>
      </c>
      <c r="M5" s="29" t="s">
        <v>36</v>
      </c>
      <c r="N5" s="28" t="s">
        <v>35</v>
      </c>
      <c r="O5" s="29" t="s">
        <v>36</v>
      </c>
      <c r="P5" s="28" t="s">
        <v>35</v>
      </c>
      <c r="Q5" s="29" t="s">
        <v>36</v>
      </c>
    </row>
    <row r="6" spans="1:17" ht="12.75">
      <c r="A6" s="30" t="s">
        <v>8</v>
      </c>
      <c r="B6" s="31">
        <v>7964.31</v>
      </c>
      <c r="C6" s="32">
        <f>B6</f>
        <v>7964.31</v>
      </c>
      <c r="D6" s="31">
        <v>1366.55</v>
      </c>
      <c r="E6" s="32">
        <f>D6</f>
        <v>1366.55</v>
      </c>
      <c r="F6" s="31">
        <v>1491.77</v>
      </c>
      <c r="G6" s="32">
        <f>F6</f>
        <v>1491.77</v>
      </c>
      <c r="H6" s="33">
        <v>575</v>
      </c>
      <c r="I6" s="32">
        <f>H6</f>
        <v>575</v>
      </c>
      <c r="J6" s="31">
        <v>5335.5</v>
      </c>
      <c r="K6" s="32">
        <f>J6</f>
        <v>5335.5</v>
      </c>
      <c r="L6" s="32"/>
      <c r="M6" s="32">
        <f>L6</f>
        <v>0</v>
      </c>
      <c r="N6" s="31">
        <v>503.68</v>
      </c>
      <c r="O6" s="32">
        <f>N6</f>
        <v>503.68</v>
      </c>
      <c r="P6" s="31">
        <v>1482.43</v>
      </c>
      <c r="Q6" s="34">
        <f>P6</f>
        <v>1482.43</v>
      </c>
    </row>
    <row r="7" spans="1:17" ht="12.75">
      <c r="A7" s="30" t="s">
        <v>9</v>
      </c>
      <c r="B7" s="31">
        <v>14519.44</v>
      </c>
      <c r="C7" s="32">
        <f aca="true" t="shared" si="0" ref="C7:C13">B7-B6</f>
        <v>6555.13</v>
      </c>
      <c r="D7" s="31">
        <v>1955.8</v>
      </c>
      <c r="E7" s="32">
        <f aca="true" t="shared" si="1" ref="E7:E13">D7-D6</f>
        <v>589.25</v>
      </c>
      <c r="F7" s="31">
        <v>2506.47</v>
      </c>
      <c r="G7" s="32">
        <f aca="true" t="shared" si="2" ref="G7:G13">F7-F6</f>
        <v>1014.6999999999998</v>
      </c>
      <c r="H7" s="31">
        <v>1072.54</v>
      </c>
      <c r="I7" s="32">
        <f aca="true" t="shared" si="3" ref="I7:I13">H7-H6</f>
        <v>497.53999999999996</v>
      </c>
      <c r="J7" s="31">
        <v>10597.23</v>
      </c>
      <c r="K7" s="32">
        <f aca="true" t="shared" si="4" ref="K7:K13">J7-J6</f>
        <v>5261.73</v>
      </c>
      <c r="L7" s="32"/>
      <c r="M7" s="32">
        <f aca="true" t="shared" si="5" ref="M7:M17">L7-L6</f>
        <v>0</v>
      </c>
      <c r="N7" s="31">
        <v>967.77</v>
      </c>
      <c r="O7" s="32">
        <f aca="true" t="shared" si="6" ref="O7:O17">N7-N6</f>
        <v>464.09</v>
      </c>
      <c r="P7" s="31">
        <v>2581.56</v>
      </c>
      <c r="Q7" s="35">
        <f aca="true" t="shared" si="7" ref="Q7:Q17">P7-P6</f>
        <v>1099.1299999999999</v>
      </c>
    </row>
    <row r="8" spans="1:17" ht="12.75">
      <c r="A8" s="30" t="s">
        <v>10</v>
      </c>
      <c r="B8" s="31">
        <v>20353.22</v>
      </c>
      <c r="C8" s="32">
        <f t="shared" si="0"/>
        <v>5833.780000000001</v>
      </c>
      <c r="D8" s="31">
        <v>2674.78</v>
      </c>
      <c r="E8" s="32">
        <f t="shared" si="1"/>
        <v>718.9800000000002</v>
      </c>
      <c r="F8" s="31">
        <v>3541.02</v>
      </c>
      <c r="G8" s="32">
        <f t="shared" si="2"/>
        <v>1034.5500000000002</v>
      </c>
      <c r="H8" s="31">
        <v>1454.31</v>
      </c>
      <c r="I8" s="32">
        <f t="shared" si="3"/>
        <v>381.77</v>
      </c>
      <c r="J8" s="31">
        <v>14579.29</v>
      </c>
      <c r="K8" s="32">
        <f t="shared" si="4"/>
        <v>3982.0600000000013</v>
      </c>
      <c r="L8" s="32"/>
      <c r="M8" s="32">
        <f t="shared" si="5"/>
        <v>0</v>
      </c>
      <c r="N8" s="31">
        <v>1342.34</v>
      </c>
      <c r="O8" s="32">
        <f t="shared" si="6"/>
        <v>374.56999999999994</v>
      </c>
      <c r="P8" s="31">
        <v>3477.16</v>
      </c>
      <c r="Q8" s="34">
        <f t="shared" si="7"/>
        <v>895.5999999999999</v>
      </c>
    </row>
    <row r="9" spans="1:17" ht="12.75">
      <c r="A9" s="30" t="s">
        <v>11</v>
      </c>
      <c r="B9" s="31">
        <v>26169.69</v>
      </c>
      <c r="C9" s="32">
        <f t="shared" si="0"/>
        <v>5816.4699999999975</v>
      </c>
      <c r="D9" s="31">
        <v>3041.88</v>
      </c>
      <c r="E9" s="32">
        <f t="shared" si="1"/>
        <v>367.0999999999999</v>
      </c>
      <c r="F9" s="31">
        <v>4478.73</v>
      </c>
      <c r="G9" s="32">
        <f t="shared" si="2"/>
        <v>937.7099999999996</v>
      </c>
      <c r="H9" s="31">
        <v>1876.25</v>
      </c>
      <c r="I9" s="32">
        <f t="shared" si="3"/>
        <v>421.94000000000005</v>
      </c>
      <c r="J9" s="31">
        <v>17940.6</v>
      </c>
      <c r="K9" s="32">
        <f t="shared" si="4"/>
        <v>3361.3099999999977</v>
      </c>
      <c r="L9" s="32"/>
      <c r="M9" s="32">
        <f t="shared" si="5"/>
        <v>0</v>
      </c>
      <c r="N9" s="31">
        <v>1674.24</v>
      </c>
      <c r="O9" s="32">
        <f t="shared" si="6"/>
        <v>331.9000000000001</v>
      </c>
      <c r="P9" s="31">
        <v>4275.41</v>
      </c>
      <c r="Q9" s="34">
        <f t="shared" si="7"/>
        <v>798.25</v>
      </c>
    </row>
    <row r="10" spans="1:17" ht="12.75">
      <c r="A10" s="30" t="s">
        <v>12</v>
      </c>
      <c r="B10" s="31">
        <v>31825.17</v>
      </c>
      <c r="C10" s="32">
        <f t="shared" si="0"/>
        <v>5655.48</v>
      </c>
      <c r="D10" s="31">
        <v>4384.25</v>
      </c>
      <c r="E10" s="32">
        <f t="shared" si="1"/>
        <v>1342.37</v>
      </c>
      <c r="F10" s="31">
        <v>5135.98</v>
      </c>
      <c r="G10" s="32">
        <f t="shared" si="2"/>
        <v>657.25</v>
      </c>
      <c r="H10" s="31">
        <v>2195.87</v>
      </c>
      <c r="I10" s="32">
        <f t="shared" si="3"/>
        <v>319.6199999999999</v>
      </c>
      <c r="J10" s="31">
        <v>20724.79</v>
      </c>
      <c r="K10" s="32">
        <f t="shared" si="4"/>
        <v>2784.1900000000023</v>
      </c>
      <c r="L10" s="32"/>
      <c r="M10" s="32">
        <f t="shared" si="5"/>
        <v>0</v>
      </c>
      <c r="N10" s="31">
        <v>1919.76</v>
      </c>
      <c r="O10" s="32">
        <f t="shared" si="6"/>
        <v>245.51999999999998</v>
      </c>
      <c r="P10" s="31">
        <v>4925.49</v>
      </c>
      <c r="Q10" s="34">
        <f t="shared" si="7"/>
        <v>650.0799999999999</v>
      </c>
    </row>
    <row r="11" spans="1:17" ht="12.75">
      <c r="A11" s="30" t="s">
        <v>13</v>
      </c>
      <c r="B11" s="31">
        <v>37544.07</v>
      </c>
      <c r="C11" s="32">
        <f t="shared" si="0"/>
        <v>5718.9000000000015</v>
      </c>
      <c r="D11" s="31">
        <v>4974.07</v>
      </c>
      <c r="E11" s="32">
        <f t="shared" si="1"/>
        <v>589.8199999999997</v>
      </c>
      <c r="F11" s="31">
        <v>5698.1</v>
      </c>
      <c r="G11" s="32">
        <f t="shared" si="2"/>
        <v>562.1200000000008</v>
      </c>
      <c r="H11" s="31">
        <v>3149.86</v>
      </c>
      <c r="I11" s="32">
        <f t="shared" si="3"/>
        <v>953.9900000000002</v>
      </c>
      <c r="J11" s="31">
        <v>23951.72</v>
      </c>
      <c r="K11" s="32">
        <f t="shared" si="4"/>
        <v>3226.9300000000003</v>
      </c>
      <c r="L11" s="32"/>
      <c r="M11" s="32">
        <f t="shared" si="5"/>
        <v>0</v>
      </c>
      <c r="N11" s="31">
        <v>2140.4</v>
      </c>
      <c r="O11" s="32">
        <f t="shared" si="6"/>
        <v>220.6400000000001</v>
      </c>
      <c r="P11" s="31">
        <v>5386.07</v>
      </c>
      <c r="Q11" s="34">
        <f t="shared" si="7"/>
        <v>460.5799999999999</v>
      </c>
    </row>
    <row r="12" spans="1:17" ht="12.75">
      <c r="A12" s="30" t="s">
        <v>14</v>
      </c>
      <c r="B12" s="31">
        <v>44127.99</v>
      </c>
      <c r="C12" s="32">
        <f t="shared" si="0"/>
        <v>6583.919999999998</v>
      </c>
      <c r="D12" s="31">
        <v>6684.24</v>
      </c>
      <c r="E12" s="32">
        <f t="shared" si="1"/>
        <v>1710.17</v>
      </c>
      <c r="F12" s="31">
        <v>6760.84</v>
      </c>
      <c r="G12" s="32">
        <f t="shared" si="2"/>
        <v>1062.7399999999998</v>
      </c>
      <c r="H12" s="31">
        <v>4494.29</v>
      </c>
      <c r="I12" s="32">
        <f t="shared" si="3"/>
        <v>1344.4299999999998</v>
      </c>
      <c r="J12" s="31">
        <v>28762.68</v>
      </c>
      <c r="K12" s="32">
        <f t="shared" si="4"/>
        <v>4810.959999999999</v>
      </c>
      <c r="L12" s="32"/>
      <c r="M12" s="32">
        <f t="shared" si="5"/>
        <v>0</v>
      </c>
      <c r="N12" s="32"/>
      <c r="O12" s="32">
        <f t="shared" si="6"/>
        <v>-2140.4</v>
      </c>
      <c r="P12" s="31">
        <v>3278.96</v>
      </c>
      <c r="Q12" s="34">
        <f t="shared" si="7"/>
        <v>-2107.1099999999997</v>
      </c>
    </row>
    <row r="13" spans="1:17" ht="12.75">
      <c r="A13" s="30" t="s">
        <v>1</v>
      </c>
      <c r="B13" s="31">
        <v>51803.53</v>
      </c>
      <c r="C13" s="32">
        <f t="shared" si="0"/>
        <v>7675.540000000001</v>
      </c>
      <c r="D13" s="31">
        <v>7135.78</v>
      </c>
      <c r="E13" s="32">
        <f t="shared" si="1"/>
        <v>451.53999999999996</v>
      </c>
      <c r="F13" s="31">
        <v>8247</v>
      </c>
      <c r="G13" s="32">
        <f t="shared" si="2"/>
        <v>1486.1599999999999</v>
      </c>
      <c r="H13" s="31">
        <v>5435.6</v>
      </c>
      <c r="I13" s="32">
        <f t="shared" si="3"/>
        <v>941.3100000000004</v>
      </c>
      <c r="J13" s="31">
        <v>34667.79</v>
      </c>
      <c r="K13" s="32">
        <f t="shared" si="4"/>
        <v>5905.110000000001</v>
      </c>
      <c r="L13" s="32"/>
      <c r="M13" s="32">
        <f t="shared" si="5"/>
        <v>0</v>
      </c>
      <c r="N13" s="32"/>
      <c r="O13" s="32">
        <f t="shared" si="6"/>
        <v>0</v>
      </c>
      <c r="P13" s="31">
        <v>4686.44</v>
      </c>
      <c r="Q13" s="34">
        <f t="shared" si="7"/>
        <v>1407.4799999999996</v>
      </c>
    </row>
    <row r="14" spans="1:17" ht="12.75">
      <c r="A14" s="30" t="s">
        <v>2</v>
      </c>
      <c r="B14" s="31">
        <v>58855.67</v>
      </c>
      <c r="C14" s="32">
        <f>B14-B13</f>
        <v>7052.139999999999</v>
      </c>
      <c r="D14" s="31">
        <v>7797.95</v>
      </c>
      <c r="E14" s="32">
        <f>D14-D13</f>
        <v>662.1700000000001</v>
      </c>
      <c r="F14" s="31">
        <v>10009.85</v>
      </c>
      <c r="G14" s="32">
        <f>F14-F13</f>
        <v>1762.8500000000004</v>
      </c>
      <c r="H14" s="31">
        <v>6470.62</v>
      </c>
      <c r="I14" s="32">
        <f>H14-H13</f>
        <v>1035.0199999999995</v>
      </c>
      <c r="J14" s="31">
        <v>39375.9</v>
      </c>
      <c r="K14" s="32">
        <f>J14-J13</f>
        <v>4708.110000000001</v>
      </c>
      <c r="L14" s="32"/>
      <c r="M14" s="32">
        <f t="shared" si="5"/>
        <v>0</v>
      </c>
      <c r="N14" s="32"/>
      <c r="O14" s="32">
        <f t="shared" si="6"/>
        <v>0</v>
      </c>
      <c r="P14" s="31">
        <v>6100.36</v>
      </c>
      <c r="Q14" s="34">
        <f t="shared" si="7"/>
        <v>1413.92</v>
      </c>
    </row>
    <row r="15" spans="1:17" ht="12.75">
      <c r="A15" s="30" t="s">
        <v>3</v>
      </c>
      <c r="B15" s="31">
        <v>66414.91</v>
      </c>
      <c r="C15" s="32">
        <f>B15-B14</f>
        <v>7559.240000000005</v>
      </c>
      <c r="D15" s="31">
        <v>8191.47</v>
      </c>
      <c r="E15" s="32">
        <f>D15-D14</f>
        <v>393.52000000000044</v>
      </c>
      <c r="F15" s="31">
        <v>12153.22</v>
      </c>
      <c r="G15" s="32">
        <f>F15-F14</f>
        <v>2143.369999999999</v>
      </c>
      <c r="H15" s="31">
        <v>7336.18</v>
      </c>
      <c r="I15" s="32">
        <f>H15-H14</f>
        <v>865.5600000000004</v>
      </c>
      <c r="J15" s="31">
        <v>46262.96</v>
      </c>
      <c r="K15" s="32">
        <f>J15-J14</f>
        <v>6887.059999999998</v>
      </c>
      <c r="L15" s="32"/>
      <c r="M15" s="32">
        <f t="shared" si="5"/>
        <v>0</v>
      </c>
      <c r="N15" s="32"/>
      <c r="O15" s="32">
        <f t="shared" si="6"/>
        <v>0</v>
      </c>
      <c r="P15" s="31">
        <v>7217.2</v>
      </c>
      <c r="Q15" s="34">
        <f t="shared" si="7"/>
        <v>1116.8400000000001</v>
      </c>
    </row>
    <row r="16" spans="1:17" ht="12.75">
      <c r="A16" s="30" t="s">
        <v>4</v>
      </c>
      <c r="B16" s="31">
        <v>73963.43</v>
      </c>
      <c r="C16" s="32">
        <f>B16-B15</f>
        <v>7548.5199999999895</v>
      </c>
      <c r="D16" s="31">
        <v>8852.78</v>
      </c>
      <c r="E16" s="32">
        <f>D16-D15</f>
        <v>661.3100000000004</v>
      </c>
      <c r="F16" s="31">
        <v>13893.78</v>
      </c>
      <c r="G16" s="32">
        <f>F16-F15</f>
        <v>1740.5600000000013</v>
      </c>
      <c r="H16" s="31">
        <v>8193.78</v>
      </c>
      <c r="I16" s="32">
        <f>H16-H15</f>
        <v>857.6000000000004</v>
      </c>
      <c r="J16" s="31">
        <v>50074.87</v>
      </c>
      <c r="K16" s="32">
        <f>J16-J15</f>
        <v>3811.9100000000035</v>
      </c>
      <c r="L16" s="32"/>
      <c r="M16" s="32">
        <f t="shared" si="5"/>
        <v>0</v>
      </c>
      <c r="N16" s="32"/>
      <c r="O16" s="32">
        <f t="shared" si="6"/>
        <v>0</v>
      </c>
      <c r="P16" s="31">
        <v>8380.35</v>
      </c>
      <c r="Q16" s="34">
        <f t="shared" si="7"/>
        <v>1163.1500000000005</v>
      </c>
    </row>
    <row r="17" spans="1:17" ht="13.5" thickBot="1">
      <c r="A17" s="36" t="s">
        <v>5</v>
      </c>
      <c r="B17" s="37">
        <v>89186.21</v>
      </c>
      <c r="C17" s="38">
        <f>B17-B16</f>
        <v>15222.780000000013</v>
      </c>
      <c r="D17" s="37">
        <v>9968.91</v>
      </c>
      <c r="E17" s="38">
        <f>D17-D16</f>
        <v>1116.1299999999992</v>
      </c>
      <c r="F17" s="37">
        <v>15962.3</v>
      </c>
      <c r="G17" s="38">
        <f>F17-F16</f>
        <v>2068.5199999999986</v>
      </c>
      <c r="H17" s="37">
        <v>8921.78</v>
      </c>
      <c r="I17" s="38">
        <f>H17-H16</f>
        <v>728</v>
      </c>
      <c r="J17" s="37">
        <v>57125.14</v>
      </c>
      <c r="K17" s="38">
        <f>J17-J16</f>
        <v>7050.269999999997</v>
      </c>
      <c r="L17" s="38"/>
      <c r="M17" s="38">
        <f t="shared" si="5"/>
        <v>0</v>
      </c>
      <c r="N17" s="38"/>
      <c r="O17" s="38">
        <f t="shared" si="6"/>
        <v>0</v>
      </c>
      <c r="P17" s="37">
        <v>9607.47</v>
      </c>
      <c r="Q17" s="39">
        <f t="shared" si="7"/>
        <v>1227.119999999999</v>
      </c>
    </row>
  </sheetData>
  <mergeCells count="10">
    <mergeCell ref="A1:Q1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2009-09-04T22:51:11Z</cp:lastPrinted>
  <dcterms:created xsi:type="dcterms:W3CDTF">2004-08-27T14:51:49Z</dcterms:created>
  <dcterms:modified xsi:type="dcterms:W3CDTF">2009-11-11T17:35:49Z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-1058603579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